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360" windowWidth="29120" windowHeight="17560" activeTab="0"/>
  </bookViews>
  <sheets>
    <sheet name="gqMVariant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<sst xmlns="http://schemas.openxmlformats.org/spreadsheetml/2006/main" count="50" uniqueCount="31">
  <si>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CM</t>
  </si>
  <si>
    <t>IA</t>
  </si>
  <si>
    <t>IC</t>
  </si>
  <si>
    <t>-LM,JMH</t>
  </si>
  <si>
    <t>-S ,QRS</t>
  </si>
  <si>
    <t>-LM,QRS</t>
  </si>
  <si>
    <t>-S ,JMH</t>
  </si>
  <si>
    <t>+S ,JMH</t>
  </si>
  <si>
    <t>+LM,JMH</t>
  </si>
  <si>
    <t>+S ,QRS</t>
  </si>
  <si>
    <t>+LM,QRS</t>
  </si>
  <si>
    <t>IA vs CM</t>
  </si>
  <si>
    <t>IC vs IA</t>
  </si>
  <si>
    <t>2*(ln Lc - ln Ls)</t>
  </si>
  <si>
    <t>Total</t>
  </si>
  <si>
    <t>2*(kc - ks)</t>
  </si>
  <si>
    <t>ln likelihoods</t>
  </si>
  <si>
    <t>contexts</t>
  </si>
  <si>
    <t>n adapt params</t>
  </si>
  <si>
    <t>(kc - ks)</t>
  </si>
  <si>
    <t>IC vs CM</t>
  </si>
  <si>
    <t>chi 2 p value</t>
  </si>
  <si>
    <t>chi2 crit value</t>
  </si>
  <si>
    <t>parameter counting</t>
  </si>
  <si>
    <t>test parameter</t>
  </si>
  <si>
    <t>preferred model AIC</t>
  </si>
  <si>
    <t>preferred model GLRT</t>
  </si>
  <si>
    <t>preferred model BIC</t>
  </si>
  <si>
    <t>Comparison of variants of the g,q,M model</t>
  </si>
  <si>
    <t>ln(n)*(kc-ks)</t>
  </si>
  <si>
    <t>number of data points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</si>
</sst>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172" fontId="0" fillId="3" borderId="0" xfId="0" applyNumberFormat="1" applyFill="1" applyAlignment="1">
      <alignment horizontal="right"/>
    </xf>
    <xf numFmtId="172" fontId="0" fillId="3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O24" sqref="O24"/>
    </sheetView>
  </sheetViews>
  <sheetFormatPr defaultColWidth="11.00390625" defaultRowHeight="12.75"/>
  <cols>
    <col min="1" max="1" width="21.25390625" style="0" customWidth="1"/>
  </cols>
  <sheetData>
    <row r="1" spans="1:4" ht="12.75">
      <c r="A1" s="11" t="s">
        <v>28</v>
      </c>
      <c r="B1" s="11"/>
      <c r="C1" s="11"/>
      <c r="D1" s="11"/>
    </row>
    <row r="3" spans="1:2" ht="12.75">
      <c r="A3" s="1" t="s">
        <v>16</v>
      </c>
      <c r="B3" s="1"/>
    </row>
    <row r="5" spans="3:12" ht="12.75">
      <c r="C5" t="s">
        <v>6</v>
      </c>
      <c r="D5" t="s">
        <v>7</v>
      </c>
      <c r="E5" t="s">
        <v>3</v>
      </c>
      <c r="F5" t="s">
        <v>8</v>
      </c>
      <c r="G5" t="s">
        <v>4</v>
      </c>
      <c r="H5" t="s">
        <v>9</v>
      </c>
      <c r="I5" t="s">
        <v>5</v>
      </c>
      <c r="J5" t="s">
        <v>10</v>
      </c>
      <c r="L5" t="s">
        <v>14</v>
      </c>
    </row>
    <row r="6" spans="1:12" ht="12.75">
      <c r="A6" t="s">
        <v>0</v>
      </c>
      <c r="C6" s="10">
        <v>-1715.90568912951</v>
      </c>
      <c r="D6" s="10">
        <v>-1999.2996908619</v>
      </c>
      <c r="E6" s="10">
        <v>-1251.33332712658</v>
      </c>
      <c r="F6" s="10">
        <v>-1306.6289721161</v>
      </c>
      <c r="G6" s="10">
        <v>-2157.99655817318</v>
      </c>
      <c r="H6" s="10">
        <v>-3318.68682028454</v>
      </c>
      <c r="I6" s="10">
        <v>-1106.43902903085</v>
      </c>
      <c r="J6" s="10">
        <v>-1245.09415462667</v>
      </c>
      <c r="L6" s="3">
        <f>SUM(C6:J6)</f>
        <v>-14101.38424134933</v>
      </c>
    </row>
    <row r="7" spans="1:12" ht="12.75">
      <c r="A7" t="s">
        <v>1</v>
      </c>
      <c r="C7" s="10">
        <v>-1709.4463930215</v>
      </c>
      <c r="D7" s="10">
        <v>-1993.97729841201</v>
      </c>
      <c r="E7" s="10">
        <v>-1249.03272996028</v>
      </c>
      <c r="F7" s="10">
        <v>-1306.27305433089</v>
      </c>
      <c r="G7" s="10">
        <v>-2151.83725568187</v>
      </c>
      <c r="H7" s="10">
        <v>-3310.14020247904</v>
      </c>
      <c r="I7" s="10">
        <v>-1103.35961758004</v>
      </c>
      <c r="J7" s="10">
        <v>-1243.14231009382</v>
      </c>
      <c r="L7" s="3">
        <f>SUM(C7:J7)</f>
        <v>-14067.208861559451</v>
      </c>
    </row>
    <row r="8" spans="1:12" ht="12.75">
      <c r="A8" t="s">
        <v>2</v>
      </c>
      <c r="C8" s="10">
        <v>-1709.30938312979</v>
      </c>
      <c r="D8" s="10">
        <v>-1993.42462516857</v>
      </c>
      <c r="E8" s="10">
        <v>-1248.6869063561</v>
      </c>
      <c r="F8" s="10">
        <v>-1305.4500460166</v>
      </c>
      <c r="G8" s="10">
        <v>-2151.10460503275</v>
      </c>
      <c r="H8" s="10">
        <v>-3310.08069842812</v>
      </c>
      <c r="I8" s="10">
        <v>-1102.4030161983</v>
      </c>
      <c r="J8" s="10">
        <v>-1242.19998352432</v>
      </c>
      <c r="L8" s="3">
        <f>SUM(C8:J8)</f>
        <v>-14062.65926385455</v>
      </c>
    </row>
    <row r="9" spans="3:10" ht="12.75">
      <c r="C9" s="7"/>
      <c r="D9" s="7"/>
      <c r="E9" s="7"/>
      <c r="F9" s="7"/>
      <c r="G9" s="7"/>
      <c r="H9" s="7"/>
      <c r="I9" s="7"/>
      <c r="J9" s="7"/>
    </row>
    <row r="10" spans="1:12" ht="12.75">
      <c r="A10" s="1" t="s">
        <v>30</v>
      </c>
      <c r="C10" s="7">
        <v>5971</v>
      </c>
      <c r="D10" s="7">
        <v>7214</v>
      </c>
      <c r="E10" s="7">
        <v>4581</v>
      </c>
      <c r="F10" s="7">
        <v>5149</v>
      </c>
      <c r="G10" s="7">
        <v>7290</v>
      </c>
      <c r="H10" s="7">
        <v>11520</v>
      </c>
      <c r="I10" s="7">
        <v>3719</v>
      </c>
      <c r="J10" s="7">
        <v>4568</v>
      </c>
      <c r="L10">
        <f>SUM(C10:J10)</f>
        <v>50012</v>
      </c>
    </row>
    <row r="11" spans="3:10" ht="12.75">
      <c r="C11" s="7"/>
      <c r="D11" s="7"/>
      <c r="E11" s="7"/>
      <c r="F11" s="7"/>
      <c r="G11" s="7"/>
      <c r="H11" s="7"/>
      <c r="I11" s="7"/>
      <c r="J11" s="7"/>
    </row>
    <row r="12" spans="1:2" ht="12.75">
      <c r="A12" s="1" t="s">
        <v>23</v>
      </c>
      <c r="B12" s="1"/>
    </row>
    <row r="13" spans="1:10" ht="12.75">
      <c r="A13" s="2" t="s">
        <v>17</v>
      </c>
      <c r="B13" s="2"/>
      <c r="C13">
        <v>3</v>
      </c>
      <c r="D13">
        <v>3</v>
      </c>
      <c r="E13">
        <v>2</v>
      </c>
      <c r="F13">
        <v>2</v>
      </c>
      <c r="G13">
        <v>3</v>
      </c>
      <c r="H13">
        <v>3</v>
      </c>
      <c r="I13">
        <v>2</v>
      </c>
      <c r="J13">
        <v>2</v>
      </c>
    </row>
    <row r="14" spans="1:2" ht="12.75">
      <c r="A14" s="2" t="s">
        <v>18</v>
      </c>
      <c r="B14" s="5">
        <v>3</v>
      </c>
    </row>
    <row r="16" spans="1:12" ht="12.75">
      <c r="A16" t="s">
        <v>0</v>
      </c>
      <c r="C16">
        <f>(5-$B$14)+C$13*$B$14</f>
        <v>11</v>
      </c>
      <c r="D16">
        <f aca="true" t="shared" si="0" ref="D16:J16">(5-$B$14)+D$13*$B$14</f>
        <v>11</v>
      </c>
      <c r="E16">
        <f t="shared" si="0"/>
        <v>8</v>
      </c>
      <c r="F16">
        <f t="shared" si="0"/>
        <v>8</v>
      </c>
      <c r="G16">
        <f t="shared" si="0"/>
        <v>11</v>
      </c>
      <c r="H16">
        <f t="shared" si="0"/>
        <v>11</v>
      </c>
      <c r="I16">
        <f t="shared" si="0"/>
        <v>8</v>
      </c>
      <c r="J16">
        <f t="shared" si="0"/>
        <v>8</v>
      </c>
      <c r="L16">
        <f>SUM(C16:J16)</f>
        <v>76</v>
      </c>
    </row>
    <row r="17" spans="1:12" ht="12.75">
      <c r="A17" t="s">
        <v>1</v>
      </c>
      <c r="C17">
        <f>(5-$B$14)+2*C$13*$B$14</f>
        <v>20</v>
      </c>
      <c r="D17">
        <f aca="true" t="shared" si="1" ref="D17:J17">(5-$B$14)+2*D$13*$B$14</f>
        <v>20</v>
      </c>
      <c r="E17">
        <f t="shared" si="1"/>
        <v>14</v>
      </c>
      <c r="F17">
        <f t="shared" si="1"/>
        <v>14</v>
      </c>
      <c r="G17">
        <f t="shared" si="1"/>
        <v>20</v>
      </c>
      <c r="H17">
        <f t="shared" si="1"/>
        <v>20</v>
      </c>
      <c r="I17">
        <f t="shared" si="1"/>
        <v>14</v>
      </c>
      <c r="J17">
        <f t="shared" si="1"/>
        <v>14</v>
      </c>
      <c r="L17">
        <f>SUM(C17:J17)</f>
        <v>136</v>
      </c>
    </row>
    <row r="18" spans="1:12" ht="12.75">
      <c r="A18" t="s">
        <v>2</v>
      </c>
      <c r="C18">
        <f>2*(5-$B$14)+2*C$13*$B$14</f>
        <v>22</v>
      </c>
      <c r="D18">
        <f aca="true" t="shared" si="2" ref="D18:J18">2*(5-$B$14)+2*D$13*$B$14</f>
        <v>22</v>
      </c>
      <c r="E18">
        <f t="shared" si="2"/>
        <v>16</v>
      </c>
      <c r="F18">
        <f t="shared" si="2"/>
        <v>16</v>
      </c>
      <c r="G18">
        <f t="shared" si="2"/>
        <v>22</v>
      </c>
      <c r="H18">
        <f t="shared" si="2"/>
        <v>22</v>
      </c>
      <c r="I18">
        <f t="shared" si="2"/>
        <v>16</v>
      </c>
      <c r="J18">
        <f t="shared" si="2"/>
        <v>16</v>
      </c>
      <c r="L18">
        <f>SUM(C18:J18)</f>
        <v>152</v>
      </c>
    </row>
    <row r="20" ht="12.75">
      <c r="A20" s="1" t="s">
        <v>24</v>
      </c>
    </row>
    <row r="21" spans="1:2" ht="12.75">
      <c r="A21" t="s">
        <v>21</v>
      </c>
      <c r="B21" s="4">
        <v>0.05</v>
      </c>
    </row>
    <row r="23" spans="1:2" ht="12.75">
      <c r="A23" s="1" t="s">
        <v>11</v>
      </c>
      <c r="B23" s="1"/>
    </row>
    <row r="24" spans="1:12" s="3" customFormat="1" ht="12.75">
      <c r="A24" s="3" t="s">
        <v>13</v>
      </c>
      <c r="C24" s="3">
        <f aca="true" t="shared" si="3" ref="C24:J24">2*(C7-C6)</f>
        <v>12.918592216019988</v>
      </c>
      <c r="D24" s="3">
        <f t="shared" si="3"/>
        <v>10.644784899780007</v>
      </c>
      <c r="E24" s="3">
        <f t="shared" si="3"/>
        <v>4.601194332599789</v>
      </c>
      <c r="F24" s="3">
        <f t="shared" si="3"/>
        <v>0.7118355704196802</v>
      </c>
      <c r="G24" s="3">
        <f t="shared" si="3"/>
        <v>12.318604982619945</v>
      </c>
      <c r="H24" s="3">
        <f t="shared" si="3"/>
        <v>17.093235610999727</v>
      </c>
      <c r="I24" s="3">
        <f t="shared" si="3"/>
        <v>6.158822901619715</v>
      </c>
      <c r="J24" s="3">
        <f t="shared" si="3"/>
        <v>3.9036890656998366</v>
      </c>
      <c r="L24" s="3">
        <f>SUM(C24:J24)</f>
        <v>68.35075957975869</v>
      </c>
    </row>
    <row r="25" spans="1:12" ht="12.75">
      <c r="A25" t="s">
        <v>19</v>
      </c>
      <c r="C25">
        <f>(C17-C16)</f>
        <v>9</v>
      </c>
      <c r="D25">
        <f aca="true" t="shared" si="4" ref="D25:J25">(D17-D16)</f>
        <v>9</v>
      </c>
      <c r="E25">
        <f t="shared" si="4"/>
        <v>6</v>
      </c>
      <c r="F25">
        <f t="shared" si="4"/>
        <v>6</v>
      </c>
      <c r="G25">
        <f t="shared" si="4"/>
        <v>9</v>
      </c>
      <c r="H25">
        <f t="shared" si="4"/>
        <v>9</v>
      </c>
      <c r="I25">
        <f t="shared" si="4"/>
        <v>6</v>
      </c>
      <c r="J25">
        <f t="shared" si="4"/>
        <v>6</v>
      </c>
      <c r="L25">
        <f>SUM(C25:J25)</f>
        <v>60</v>
      </c>
    </row>
    <row r="26" spans="1:12" ht="12.75">
      <c r="A26" t="s">
        <v>15</v>
      </c>
      <c r="C26">
        <f>2*C25</f>
        <v>18</v>
      </c>
      <c r="D26">
        <f aca="true" t="shared" si="5" ref="D26:J26">2*D25</f>
        <v>18</v>
      </c>
      <c r="E26">
        <f t="shared" si="5"/>
        <v>12</v>
      </c>
      <c r="F26">
        <f t="shared" si="5"/>
        <v>12</v>
      </c>
      <c r="G26">
        <f t="shared" si="5"/>
        <v>18</v>
      </c>
      <c r="H26">
        <f t="shared" si="5"/>
        <v>18</v>
      </c>
      <c r="I26">
        <f t="shared" si="5"/>
        <v>12</v>
      </c>
      <c r="J26">
        <f t="shared" si="5"/>
        <v>12</v>
      </c>
      <c r="L26">
        <f>SUM(C26:J26)</f>
        <v>120</v>
      </c>
    </row>
    <row r="27" spans="1:12" ht="12.75">
      <c r="A27" s="3" t="s">
        <v>29</v>
      </c>
      <c r="B27" s="3"/>
      <c r="C27" s="3">
        <f>LN(C10)*C25</f>
        <v>78.25202726892293</v>
      </c>
      <c r="D27" s="3">
        <f aca="true" t="shared" si="6" ref="D27:L27">LN(D10)*D25</f>
        <v>79.95400975317136</v>
      </c>
      <c r="E27" s="3">
        <f t="shared" si="6"/>
        <v>50.578035563320455</v>
      </c>
      <c r="F27" s="3">
        <f t="shared" si="6"/>
        <v>51.27934680027685</v>
      </c>
      <c r="G27" s="3">
        <f t="shared" si="6"/>
        <v>80.04832942502433</v>
      </c>
      <c r="H27" s="3">
        <f t="shared" si="6"/>
        <v>84.16655940824894</v>
      </c>
      <c r="I27" s="3">
        <f t="shared" si="6"/>
        <v>49.32726056355042</v>
      </c>
      <c r="J27" s="3">
        <f t="shared" si="6"/>
        <v>50.560984508015075</v>
      </c>
      <c r="K27" s="3"/>
      <c r="L27" s="3">
        <f t="shared" si="6"/>
        <v>649.2010953368934</v>
      </c>
    </row>
    <row r="28" spans="1:12" ht="12.75">
      <c r="A28" t="s">
        <v>22</v>
      </c>
      <c r="C28" s="3">
        <f>CHIINV($B$21,C25)</f>
        <v>16.918977616106066</v>
      </c>
      <c r="D28" s="3">
        <f aca="true" t="shared" si="7" ref="D28:L28">CHIINV($B$21,D25)</f>
        <v>16.918977616106066</v>
      </c>
      <c r="E28" s="3">
        <f t="shared" si="7"/>
        <v>12.591587244072656</v>
      </c>
      <c r="F28" s="3">
        <f t="shared" si="7"/>
        <v>12.591587244072656</v>
      </c>
      <c r="G28" s="3">
        <f t="shared" si="7"/>
        <v>16.918977616106066</v>
      </c>
      <c r="H28" s="3">
        <f t="shared" si="7"/>
        <v>16.918977616106066</v>
      </c>
      <c r="I28" s="3">
        <f t="shared" si="7"/>
        <v>12.591587244072656</v>
      </c>
      <c r="J28" s="3">
        <f t="shared" si="7"/>
        <v>12.591587244072656</v>
      </c>
      <c r="K28" s="3"/>
      <c r="L28" s="3">
        <f t="shared" si="7"/>
        <v>79.08194439228885</v>
      </c>
    </row>
    <row r="29" spans="1:12" ht="12.75">
      <c r="A29" t="s">
        <v>27</v>
      </c>
      <c r="C29" s="8" t="str">
        <f>IF(C24&gt;C27,"IA","CM")</f>
        <v>CM</v>
      </c>
      <c r="D29" s="8" t="str">
        <f aca="true" t="shared" si="8" ref="D29:J29">IF(D24&gt;D27,"IA","CM")</f>
        <v>CM</v>
      </c>
      <c r="E29" s="8" t="str">
        <f t="shared" si="8"/>
        <v>CM</v>
      </c>
      <c r="F29" s="8" t="str">
        <f t="shared" si="8"/>
        <v>CM</v>
      </c>
      <c r="G29" s="8" t="str">
        <f t="shared" si="8"/>
        <v>CM</v>
      </c>
      <c r="H29" s="8" t="str">
        <f t="shared" si="8"/>
        <v>CM</v>
      </c>
      <c r="I29" s="8" t="str">
        <f t="shared" si="8"/>
        <v>CM</v>
      </c>
      <c r="J29" s="8" t="str">
        <f t="shared" si="8"/>
        <v>CM</v>
      </c>
      <c r="K29" s="9"/>
      <c r="L29" s="8" t="str">
        <f>IF(L24&gt;L27,"IA","CM")</f>
        <v>CM</v>
      </c>
    </row>
    <row r="30" spans="1:12" ht="12.75">
      <c r="A30" t="s">
        <v>25</v>
      </c>
      <c r="C30" s="6" t="str">
        <f>IF(C24&gt;C26,"IA","CM")</f>
        <v>CM</v>
      </c>
      <c r="D30" s="6" t="str">
        <f aca="true" t="shared" si="9" ref="D30:J30">IF(D24&gt;D26,"IA","CM")</f>
        <v>CM</v>
      </c>
      <c r="E30" s="6" t="str">
        <f t="shared" si="9"/>
        <v>CM</v>
      </c>
      <c r="F30" s="6" t="str">
        <f t="shared" si="9"/>
        <v>CM</v>
      </c>
      <c r="G30" s="6" t="str">
        <f t="shared" si="9"/>
        <v>CM</v>
      </c>
      <c r="H30" s="6" t="str">
        <f t="shared" si="9"/>
        <v>CM</v>
      </c>
      <c r="I30" s="6" t="str">
        <f t="shared" si="9"/>
        <v>CM</v>
      </c>
      <c r="J30" s="6" t="str">
        <f t="shared" si="9"/>
        <v>CM</v>
      </c>
      <c r="K30" s="6"/>
      <c r="L30" s="6" t="str">
        <f>IF(L24&gt;L26,"IA","CM")</f>
        <v>CM</v>
      </c>
    </row>
    <row r="31" spans="1:12" ht="12.75">
      <c r="A31" t="s">
        <v>26</v>
      </c>
      <c r="C31" s="6" t="str">
        <f>IF(C24&gt;C28,"IA","CM")</f>
        <v>CM</v>
      </c>
      <c r="D31" s="6" t="str">
        <f aca="true" t="shared" si="10" ref="D31:J31">IF(D24&gt;D28,"IA","CM")</f>
        <v>CM</v>
      </c>
      <c r="E31" s="6" t="str">
        <f t="shared" si="10"/>
        <v>CM</v>
      </c>
      <c r="F31" s="6" t="str">
        <f t="shared" si="10"/>
        <v>CM</v>
      </c>
      <c r="G31" s="6" t="str">
        <f t="shared" si="10"/>
        <v>CM</v>
      </c>
      <c r="H31" s="6" t="str">
        <f t="shared" si="10"/>
        <v>IA</v>
      </c>
      <c r="I31" s="6" t="str">
        <f t="shared" si="10"/>
        <v>CM</v>
      </c>
      <c r="J31" s="6" t="str">
        <f t="shared" si="10"/>
        <v>CM</v>
      </c>
      <c r="K31" s="6"/>
      <c r="L31" s="6" t="str">
        <f>IF(L24&gt;L28,"IA","CM")</f>
        <v>CM</v>
      </c>
    </row>
    <row r="34" ht="12.75">
      <c r="A34" s="1" t="s">
        <v>12</v>
      </c>
    </row>
    <row r="35" spans="1:12" s="3" customFormat="1" ht="12.75">
      <c r="A35" s="3" t="s">
        <v>13</v>
      </c>
      <c r="C35" s="3">
        <f>2*(C8-C7)</f>
        <v>0.2740197834200444</v>
      </c>
      <c r="D35" s="3">
        <f aca="true" t="shared" si="11" ref="D35:J35">2*(D8-D7)</f>
        <v>1.1053464868800802</v>
      </c>
      <c r="E35" s="3">
        <f t="shared" si="11"/>
        <v>0.6916472083598819</v>
      </c>
      <c r="F35" s="3">
        <f t="shared" si="11"/>
        <v>1.6460166285801279</v>
      </c>
      <c r="G35" s="3">
        <f t="shared" si="11"/>
        <v>1.465301298239865</v>
      </c>
      <c r="H35" s="3">
        <f t="shared" si="11"/>
        <v>0.11900810184033617</v>
      </c>
      <c r="I35" s="3">
        <f t="shared" si="11"/>
        <v>1.913202763480058</v>
      </c>
      <c r="J35" s="3">
        <f t="shared" si="11"/>
        <v>1.8846531389999654</v>
      </c>
      <c r="L35" s="3">
        <f>SUM(C35:J35)</f>
        <v>9.099195409800359</v>
      </c>
    </row>
    <row r="36" spans="1:12" ht="12.75">
      <c r="A36" t="s">
        <v>19</v>
      </c>
      <c r="C36">
        <f>C18-C17</f>
        <v>2</v>
      </c>
      <c r="D36">
        <f aca="true" t="shared" si="12" ref="D36:J36">D18-D17</f>
        <v>2</v>
      </c>
      <c r="E36">
        <f t="shared" si="12"/>
        <v>2</v>
      </c>
      <c r="F36">
        <f t="shared" si="12"/>
        <v>2</v>
      </c>
      <c r="G36">
        <f t="shared" si="12"/>
        <v>2</v>
      </c>
      <c r="H36">
        <f t="shared" si="12"/>
        <v>2</v>
      </c>
      <c r="I36">
        <f t="shared" si="12"/>
        <v>2</v>
      </c>
      <c r="J36">
        <f t="shared" si="12"/>
        <v>2</v>
      </c>
      <c r="L36">
        <f>SUM(C36:J36)</f>
        <v>16</v>
      </c>
    </row>
    <row r="37" spans="1:12" ht="12.75">
      <c r="A37" t="s">
        <v>15</v>
      </c>
      <c r="C37">
        <f aca="true" t="shared" si="13" ref="C37:J37">2*C36</f>
        <v>4</v>
      </c>
      <c r="D37">
        <f t="shared" si="13"/>
        <v>4</v>
      </c>
      <c r="E37">
        <f t="shared" si="13"/>
        <v>4</v>
      </c>
      <c r="F37">
        <f t="shared" si="13"/>
        <v>4</v>
      </c>
      <c r="G37">
        <f t="shared" si="13"/>
        <v>4</v>
      </c>
      <c r="H37">
        <f t="shared" si="13"/>
        <v>4</v>
      </c>
      <c r="I37">
        <f t="shared" si="13"/>
        <v>4</v>
      </c>
      <c r="J37">
        <f t="shared" si="13"/>
        <v>4</v>
      </c>
      <c r="L37">
        <f>SUM(C37:J37)</f>
        <v>32</v>
      </c>
    </row>
    <row r="38" spans="1:12" ht="12.75">
      <c r="A38" s="3" t="s">
        <v>29</v>
      </c>
      <c r="B38" s="3"/>
      <c r="C38" s="3">
        <f>LN(C10)*C36</f>
        <v>17.389339393093984</v>
      </c>
      <c r="D38" s="3">
        <f aca="true" t="shared" si="14" ref="D38:L38">LN(D10)*D36</f>
        <v>17.76755772292697</v>
      </c>
      <c r="E38" s="3">
        <f t="shared" si="14"/>
        <v>16.859345187773485</v>
      </c>
      <c r="F38" s="3">
        <f t="shared" si="14"/>
        <v>17.093115600092283</v>
      </c>
      <c r="G38" s="3">
        <f t="shared" si="14"/>
        <v>17.788517650005407</v>
      </c>
      <c r="H38" s="3">
        <f t="shared" si="14"/>
        <v>18.703679868499766</v>
      </c>
      <c r="I38" s="3">
        <f t="shared" si="14"/>
        <v>16.44242018785014</v>
      </c>
      <c r="J38" s="3">
        <f t="shared" si="14"/>
        <v>16.85366150267169</v>
      </c>
      <c r="K38" s="3"/>
      <c r="L38" s="3">
        <f t="shared" si="14"/>
        <v>173.12029208983824</v>
      </c>
    </row>
    <row r="39" spans="1:12" ht="12.75">
      <c r="A39" t="s">
        <v>22</v>
      </c>
      <c r="C39" s="3">
        <f>CHIINV($B$21,C36)</f>
        <v>5.991464547191414</v>
      </c>
      <c r="D39" s="3">
        <f aca="true" t="shared" si="15" ref="D39:J39">CHIINV($B$21,D36)</f>
        <v>5.991464547191414</v>
      </c>
      <c r="E39" s="3">
        <f t="shared" si="15"/>
        <v>5.991464547191414</v>
      </c>
      <c r="F39" s="3">
        <f t="shared" si="15"/>
        <v>5.991464547191414</v>
      </c>
      <c r="G39" s="3">
        <f t="shared" si="15"/>
        <v>5.991464547191414</v>
      </c>
      <c r="H39" s="3">
        <f t="shared" si="15"/>
        <v>5.991464547191414</v>
      </c>
      <c r="I39" s="3">
        <f t="shared" si="15"/>
        <v>5.991464547191414</v>
      </c>
      <c r="J39" s="3">
        <f t="shared" si="15"/>
        <v>5.991464547191414</v>
      </c>
      <c r="L39" s="3">
        <f>CHIINV($B$21,L36)</f>
        <v>26.296227605619606</v>
      </c>
    </row>
    <row r="40" spans="1:12" ht="12.75">
      <c r="A40" t="s">
        <v>27</v>
      </c>
      <c r="C40" s="8" t="str">
        <f>IF(C35&gt;C38,"IC","IA")</f>
        <v>IA</v>
      </c>
      <c r="D40" s="8" t="str">
        <f aca="true" t="shared" si="16" ref="D40:J40">IF(D35&gt;D38,"IC","IA")</f>
        <v>IA</v>
      </c>
      <c r="E40" s="8" t="str">
        <f t="shared" si="16"/>
        <v>IA</v>
      </c>
      <c r="F40" s="8" t="str">
        <f t="shared" si="16"/>
        <v>IA</v>
      </c>
      <c r="G40" s="8" t="str">
        <f t="shared" si="16"/>
        <v>IA</v>
      </c>
      <c r="H40" s="8" t="str">
        <f t="shared" si="16"/>
        <v>IA</v>
      </c>
      <c r="I40" s="8" t="str">
        <f t="shared" si="16"/>
        <v>IA</v>
      </c>
      <c r="J40" s="8" t="str">
        <f t="shared" si="16"/>
        <v>IA</v>
      </c>
      <c r="K40" s="9"/>
      <c r="L40" s="8" t="str">
        <f>IF(L35&gt;L38,"IC","IA")</f>
        <v>IA</v>
      </c>
    </row>
    <row r="41" spans="1:12" ht="12.75">
      <c r="A41" t="s">
        <v>25</v>
      </c>
      <c r="C41" s="6" t="str">
        <f>IF(C35&gt;C37,"IC","IA")</f>
        <v>IA</v>
      </c>
      <c r="D41" s="6" t="str">
        <f aca="true" t="shared" si="17" ref="D41:L41">IF(D35&gt;D37,"IC","IA")</f>
        <v>IA</v>
      </c>
      <c r="E41" s="6" t="str">
        <f t="shared" si="17"/>
        <v>IA</v>
      </c>
      <c r="F41" s="6" t="str">
        <f t="shared" si="17"/>
        <v>IA</v>
      </c>
      <c r="G41" s="6" t="str">
        <f t="shared" si="17"/>
        <v>IA</v>
      </c>
      <c r="H41" s="6" t="str">
        <f t="shared" si="17"/>
        <v>IA</v>
      </c>
      <c r="I41" s="6" t="str">
        <f t="shared" si="17"/>
        <v>IA</v>
      </c>
      <c r="J41" s="6" t="str">
        <f t="shared" si="17"/>
        <v>IA</v>
      </c>
      <c r="K41" s="6"/>
      <c r="L41" s="6" t="str">
        <f t="shared" si="17"/>
        <v>IA</v>
      </c>
    </row>
    <row r="42" spans="1:12" ht="12.75">
      <c r="A42" t="s">
        <v>26</v>
      </c>
      <c r="C42" s="6" t="str">
        <f>IF(C35&gt;C39,"IC","IA")</f>
        <v>IA</v>
      </c>
      <c r="D42" s="6" t="str">
        <f aca="true" t="shared" si="18" ref="D42:L42">IF(D35&gt;D39,"IC","IA")</f>
        <v>IA</v>
      </c>
      <c r="E42" s="6" t="str">
        <f t="shared" si="18"/>
        <v>IA</v>
      </c>
      <c r="F42" s="6" t="str">
        <f t="shared" si="18"/>
        <v>IA</v>
      </c>
      <c r="G42" s="6" t="str">
        <f t="shared" si="18"/>
        <v>IA</v>
      </c>
      <c r="H42" s="6" t="str">
        <f t="shared" si="18"/>
        <v>IA</v>
      </c>
      <c r="I42" s="6" t="str">
        <f t="shared" si="18"/>
        <v>IA</v>
      </c>
      <c r="J42" s="6" t="str">
        <f t="shared" si="18"/>
        <v>IA</v>
      </c>
      <c r="K42" s="6"/>
      <c r="L42" s="6" t="str">
        <f t="shared" si="18"/>
        <v>IA</v>
      </c>
    </row>
    <row r="45" ht="12.75">
      <c r="A45" s="1" t="s">
        <v>20</v>
      </c>
    </row>
    <row r="46" spans="1:12" s="3" customFormat="1" ht="12.75">
      <c r="A46" s="3" t="s">
        <v>13</v>
      </c>
      <c r="C46" s="3">
        <f aca="true" t="shared" si="19" ref="C46:J46">2*(C8-C6)</f>
        <v>13.192611999440032</v>
      </c>
      <c r="D46" s="3">
        <f t="shared" si="19"/>
        <v>11.750131386660087</v>
      </c>
      <c r="E46" s="3">
        <f t="shared" si="19"/>
        <v>5.292841540959671</v>
      </c>
      <c r="F46" s="3">
        <f t="shared" si="19"/>
        <v>2.357852198999808</v>
      </c>
      <c r="G46" s="3">
        <f t="shared" si="19"/>
        <v>13.78390628085981</v>
      </c>
      <c r="H46" s="3">
        <f t="shared" si="19"/>
        <v>17.212243712840063</v>
      </c>
      <c r="I46" s="3">
        <f t="shared" si="19"/>
        <v>8.072025665099773</v>
      </c>
      <c r="J46" s="3">
        <f t="shared" si="19"/>
        <v>5.788342204699802</v>
      </c>
      <c r="L46" s="3">
        <f>SUM(C46:J46)</f>
        <v>77.44995498955905</v>
      </c>
    </row>
    <row r="47" spans="1:12" ht="12.75">
      <c r="A47" t="s">
        <v>19</v>
      </c>
      <c r="C47">
        <f aca="true" t="shared" si="20" ref="C47:J47">C18-C16</f>
        <v>11</v>
      </c>
      <c r="D47">
        <f t="shared" si="20"/>
        <v>11</v>
      </c>
      <c r="E47">
        <f t="shared" si="20"/>
        <v>8</v>
      </c>
      <c r="F47">
        <f t="shared" si="20"/>
        <v>8</v>
      </c>
      <c r="G47">
        <f t="shared" si="20"/>
        <v>11</v>
      </c>
      <c r="H47">
        <f t="shared" si="20"/>
        <v>11</v>
      </c>
      <c r="I47">
        <f t="shared" si="20"/>
        <v>8</v>
      </c>
      <c r="J47">
        <f t="shared" si="20"/>
        <v>8</v>
      </c>
      <c r="L47">
        <f>SUM(C47:J47)</f>
        <v>76</v>
      </c>
    </row>
    <row r="48" spans="1:12" ht="12.75">
      <c r="A48" t="s">
        <v>15</v>
      </c>
      <c r="C48">
        <f>2*C47</f>
        <v>22</v>
      </c>
      <c r="D48">
        <f aca="true" t="shared" si="21" ref="D48:J48">2*D47</f>
        <v>22</v>
      </c>
      <c r="E48">
        <f t="shared" si="21"/>
        <v>16</v>
      </c>
      <c r="F48">
        <f t="shared" si="21"/>
        <v>16</v>
      </c>
      <c r="G48">
        <f t="shared" si="21"/>
        <v>22</v>
      </c>
      <c r="H48">
        <f t="shared" si="21"/>
        <v>22</v>
      </c>
      <c r="I48">
        <f t="shared" si="21"/>
        <v>16</v>
      </c>
      <c r="J48">
        <f t="shared" si="21"/>
        <v>16</v>
      </c>
      <c r="L48">
        <f>SUM(C48:J48)</f>
        <v>152</v>
      </c>
    </row>
    <row r="49" spans="1:12" ht="12.75">
      <c r="A49" s="3" t="s">
        <v>29</v>
      </c>
      <c r="B49" s="3"/>
      <c r="C49" s="3">
        <f>LN(C10)*C47</f>
        <v>95.6413666620169</v>
      </c>
      <c r="D49" s="3">
        <f aca="true" t="shared" si="22" ref="D49:L49">LN(D10)*D47</f>
        <v>97.72156747609833</v>
      </c>
      <c r="E49" s="3">
        <f t="shared" si="22"/>
        <v>67.43738075109394</v>
      </c>
      <c r="F49" s="3">
        <f t="shared" si="22"/>
        <v>68.37246240036913</v>
      </c>
      <c r="G49" s="3">
        <f t="shared" si="22"/>
        <v>97.83684707502974</v>
      </c>
      <c r="H49" s="3">
        <f t="shared" si="22"/>
        <v>102.8702392767487</v>
      </c>
      <c r="I49" s="3">
        <f t="shared" si="22"/>
        <v>65.76968075140056</v>
      </c>
      <c r="J49" s="3">
        <f t="shared" si="22"/>
        <v>67.41464601068677</v>
      </c>
      <c r="K49" s="3"/>
      <c r="L49" s="3">
        <f t="shared" si="22"/>
        <v>822.3213874267317</v>
      </c>
    </row>
    <row r="50" spans="1:12" ht="12.75">
      <c r="A50" t="s">
        <v>22</v>
      </c>
      <c r="C50" s="3">
        <f>CHIINV($B$21,C47)</f>
        <v>19.675137572697327</v>
      </c>
      <c r="D50" s="3">
        <f aca="true" t="shared" si="23" ref="D50:L50">CHIINV($B$21,D47)</f>
        <v>19.675137572697327</v>
      </c>
      <c r="E50" s="3">
        <f t="shared" si="23"/>
        <v>15.507313056303193</v>
      </c>
      <c r="F50" s="3">
        <f t="shared" si="23"/>
        <v>15.507313056303193</v>
      </c>
      <c r="G50" s="3">
        <f t="shared" si="23"/>
        <v>19.675137572697327</v>
      </c>
      <c r="H50" s="3">
        <f t="shared" si="23"/>
        <v>19.675137572697327</v>
      </c>
      <c r="I50" s="3">
        <f t="shared" si="23"/>
        <v>15.507313056303193</v>
      </c>
      <c r="J50" s="3">
        <f t="shared" si="23"/>
        <v>15.507313056303193</v>
      </c>
      <c r="L50" s="3">
        <f t="shared" si="23"/>
        <v>97.35097045007917</v>
      </c>
    </row>
    <row r="51" spans="1:12" ht="12.75">
      <c r="A51" t="s">
        <v>27</v>
      </c>
      <c r="C51" s="8" t="str">
        <f>IF(C46&gt;C49,"IC","CM")</f>
        <v>CM</v>
      </c>
      <c r="D51" s="8" t="str">
        <f aca="true" t="shared" si="24" ref="D51:J51">IF(D46&gt;D49,"IC","CM")</f>
        <v>CM</v>
      </c>
      <c r="E51" s="8" t="str">
        <f t="shared" si="24"/>
        <v>CM</v>
      </c>
      <c r="F51" s="8" t="str">
        <f t="shared" si="24"/>
        <v>CM</v>
      </c>
      <c r="G51" s="8" t="str">
        <f t="shared" si="24"/>
        <v>CM</v>
      </c>
      <c r="H51" s="8" t="str">
        <f t="shared" si="24"/>
        <v>CM</v>
      </c>
      <c r="I51" s="8" t="str">
        <f t="shared" si="24"/>
        <v>CM</v>
      </c>
      <c r="J51" s="8" t="str">
        <f t="shared" si="24"/>
        <v>CM</v>
      </c>
      <c r="K51" s="9"/>
      <c r="L51" s="8" t="str">
        <f>IF(L46&gt;L49,"IC","CM")</f>
        <v>CM</v>
      </c>
    </row>
    <row r="52" spans="1:12" ht="12.75">
      <c r="A52" t="s">
        <v>25</v>
      </c>
      <c r="C52" s="6" t="str">
        <f>IF(C46&gt;C48,"IC","CM")</f>
        <v>CM</v>
      </c>
      <c r="D52" s="6" t="str">
        <f aca="true" t="shared" si="25" ref="D52:J52">IF(D46&gt;D48,"IC","CM")</f>
        <v>CM</v>
      </c>
      <c r="E52" s="6" t="str">
        <f t="shared" si="25"/>
        <v>CM</v>
      </c>
      <c r="F52" s="6" t="str">
        <f t="shared" si="25"/>
        <v>CM</v>
      </c>
      <c r="G52" s="6" t="str">
        <f t="shared" si="25"/>
        <v>CM</v>
      </c>
      <c r="H52" s="6" t="str">
        <f t="shared" si="25"/>
        <v>CM</v>
      </c>
      <c r="I52" s="6" t="str">
        <f t="shared" si="25"/>
        <v>CM</v>
      </c>
      <c r="J52" s="6" t="str">
        <f t="shared" si="25"/>
        <v>CM</v>
      </c>
      <c r="K52" s="6"/>
      <c r="L52" s="6" t="str">
        <f>IF(L46&gt;L48,"IC","CM")</f>
        <v>CM</v>
      </c>
    </row>
    <row r="53" spans="1:12" ht="12.75">
      <c r="A53" t="s">
        <v>26</v>
      </c>
      <c r="C53" s="6" t="str">
        <f>IF(C46&gt;C50,"IC","CM")</f>
        <v>CM</v>
      </c>
      <c r="D53" s="6" t="str">
        <f aca="true" t="shared" si="26" ref="D53:J53">IF(D46&gt;D50,"IC","CM")</f>
        <v>CM</v>
      </c>
      <c r="E53" s="6" t="str">
        <f t="shared" si="26"/>
        <v>CM</v>
      </c>
      <c r="F53" s="6" t="str">
        <f t="shared" si="26"/>
        <v>CM</v>
      </c>
      <c r="G53" s="6" t="str">
        <f t="shared" si="26"/>
        <v>CM</v>
      </c>
      <c r="H53" s="6" t="str">
        <f t="shared" si="26"/>
        <v>CM</v>
      </c>
      <c r="I53" s="6" t="str">
        <f t="shared" si="26"/>
        <v>CM</v>
      </c>
      <c r="J53" s="6" t="str">
        <f t="shared" si="26"/>
        <v>CM</v>
      </c>
      <c r="K53" s="6"/>
      <c r="L53" s="6" t="str">
        <f>IF(L46&gt;L50,"IC","CM")</f>
        <v>CM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Hillis</dc:creator>
  <cp:keywords/>
  <dc:description/>
  <cp:lastModifiedBy>David Brainard</cp:lastModifiedBy>
  <dcterms:created xsi:type="dcterms:W3CDTF">2007-01-29T18:05:24Z</dcterms:created>
  <cp:category/>
  <cp:version/>
  <cp:contentType/>
  <cp:contentStatus/>
</cp:coreProperties>
</file>